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<sst xmlns="http://schemas.openxmlformats.org/spreadsheetml/2006/main" count="99" uniqueCount="80">
  <si>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>EKONOMSKI TEHNIK  - PTI</t>
  </si>
  <si>
    <t>RAZPORED PO TEDNIH:</t>
  </si>
  <si>
    <t>1.letnik</t>
  </si>
  <si>
    <t>2.letnik</t>
  </si>
  <si>
    <t>SKUPAJ:</t>
  </si>
  <si>
    <r>
      <t>Izobraževanje</t>
    </r>
    <r>
      <rPr>
        <sz val="12"/>
        <rFont val="Arial Black"/>
        <family val="2"/>
      </rPr>
      <t xml:space="preserve"> A+B+C+E:</t>
    </r>
  </si>
  <si>
    <r>
      <t xml:space="preserve">D: </t>
    </r>
    <r>
      <rPr>
        <sz val="12"/>
        <rFont val="Arial"/>
        <family val="0"/>
      </rPr>
      <t>Interesne dejavnosti:</t>
    </r>
  </si>
  <si>
    <r>
      <t>Č:</t>
    </r>
    <r>
      <rPr>
        <sz val="12"/>
        <rFont val="Times New Roman"/>
        <family val="1"/>
      </rPr>
      <t xml:space="preserve"> Praktično usposabljanje z delom  </t>
    </r>
  </si>
  <si>
    <t>Skupno število tednov:</t>
  </si>
  <si>
    <t>VSOTA:</t>
  </si>
  <si>
    <t>A – Splošnoizobraževalni predmeti</t>
  </si>
  <si>
    <t>SLO</t>
  </si>
  <si>
    <t>O</t>
  </si>
  <si>
    <t>Slovenščina</t>
  </si>
  <si>
    <t>MAT</t>
  </si>
  <si>
    <t>Matematika</t>
  </si>
  <si>
    <t>TJ II</t>
  </si>
  <si>
    <t>Tuji jezik</t>
  </si>
  <si>
    <t>UME</t>
  </si>
  <si>
    <t>Umetnost</t>
  </si>
  <si>
    <t>ZGO</t>
  </si>
  <si>
    <t>Zgodovina</t>
  </si>
  <si>
    <t>GEO</t>
  </si>
  <si>
    <t>Geografija</t>
  </si>
  <si>
    <t>SOC</t>
  </si>
  <si>
    <t>I</t>
  </si>
  <si>
    <t>Sociologija+OK-E (28)</t>
  </si>
  <si>
    <t>KEM</t>
  </si>
  <si>
    <t>Kemija</t>
  </si>
  <si>
    <t>BIO</t>
  </si>
  <si>
    <t>Biologija</t>
  </si>
  <si>
    <t>ŠVZ</t>
  </si>
  <si>
    <t>Športna vzgoja+OK-E(40)</t>
  </si>
  <si>
    <t>Tuji jezik II+OK-E (70)</t>
  </si>
  <si>
    <t>Skupaj A:</t>
  </si>
  <si>
    <t>B – Strokovni moduli</t>
  </si>
  <si>
    <t>M1</t>
  </si>
  <si>
    <t>Projekti in poslovanje podjetja</t>
  </si>
  <si>
    <t>PD-teorija</t>
  </si>
  <si>
    <t>PD-PRA</t>
  </si>
  <si>
    <t>MAN-teorija</t>
  </si>
  <si>
    <t>MAN-PRA</t>
  </si>
  <si>
    <t>IKT- teor</t>
  </si>
  <si>
    <t>IKT-PRA</t>
  </si>
  <si>
    <t>M2</t>
  </si>
  <si>
    <t>RDG-teorija</t>
  </si>
  <si>
    <t>RDG-PRA</t>
  </si>
  <si>
    <t>PRS-PRA</t>
  </si>
  <si>
    <t>EP- teor</t>
  </si>
  <si>
    <t>EP-PRA</t>
  </si>
  <si>
    <t>M5</t>
  </si>
  <si>
    <t>Komercialno poslovanje</t>
  </si>
  <si>
    <t>NIP-teorija</t>
  </si>
  <si>
    <t>NIP-PRA</t>
  </si>
  <si>
    <t>TKO-teorija</t>
  </si>
  <si>
    <t>TKO-PRA</t>
  </si>
  <si>
    <t>RBL- teor</t>
  </si>
  <si>
    <t>RBL-PRA</t>
  </si>
  <si>
    <t>SEŠTEVEK B</t>
  </si>
  <si>
    <t>ODPRT KURIKUL - E</t>
  </si>
  <si>
    <t>SEŠTEVEK</t>
  </si>
  <si>
    <t>LETNIK</t>
  </si>
  <si>
    <t>SKUPAJ</t>
  </si>
  <si>
    <t>1.</t>
  </si>
  <si>
    <t>2.</t>
  </si>
  <si>
    <t>število ur</t>
  </si>
  <si>
    <t>letno</t>
  </si>
  <si>
    <t>teden</t>
  </si>
  <si>
    <t>A+OK-E</t>
  </si>
  <si>
    <t>B + C + E</t>
  </si>
  <si>
    <t xml:space="preserve">PRS-teorija </t>
  </si>
  <si>
    <t>Delovanje gospodarstva in ekonomika poslovanja-OK-E(76)</t>
  </si>
  <si>
    <t>TJ I</t>
  </si>
  <si>
    <t>finanlčno poslovanje</t>
  </si>
  <si>
    <t>FIN</t>
  </si>
  <si>
    <t>M7</t>
  </si>
  <si>
    <t>ZP -teorija</t>
  </si>
  <si>
    <t>OZ-teorija</t>
  </si>
  <si>
    <t>OZ -PRA</t>
  </si>
  <si>
    <t>Zavarovalne storitve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</si>
</sst>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0.000"/>
  </numFmts>
  <fonts count="23">
    <font>
      <sz val="10"/>
      <name val="Arial"/>
      <family val="0"/>
    </font>
    <font>
      <sz val="16"/>
      <name val="Arial Black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Arial Black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2"/>
      <color indexed="10"/>
      <name val="Arial Black"/>
      <family val="2"/>
    </font>
    <font>
      <sz val="12"/>
      <color indexed="8"/>
      <name val="Times New Roman"/>
      <family val="1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2"/>
      <color indexed="14"/>
      <name val="Arial Black"/>
      <family val="2"/>
    </font>
    <font>
      <b/>
      <sz val="12"/>
      <color indexed="14"/>
      <name val="Arial"/>
      <family val="2"/>
    </font>
    <font>
      <sz val="12"/>
      <color indexed="14"/>
      <name val="Times New Roman"/>
      <family val="1"/>
    </font>
    <font>
      <sz val="10"/>
      <color indexed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43" fontId="9" fillId="0" borderId="15" xfId="18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0" fillId="0" borderId="17" xfId="0" applyBorder="1" applyAlignment="1">
      <alignment/>
    </xf>
    <xf numFmtId="2" fontId="9" fillId="0" borderId="15" xfId="0" applyNumberFormat="1" applyFont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43" fontId="9" fillId="0" borderId="22" xfId="18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1" fontId="7" fillId="2" borderId="25" xfId="0" applyNumberFormat="1" applyFont="1" applyFill="1" applyBorder="1" applyAlignment="1">
      <alignment/>
    </xf>
    <xf numFmtId="43" fontId="9" fillId="2" borderId="25" xfId="18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1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2" fontId="0" fillId="3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" borderId="18" xfId="0" applyFont="1" applyFill="1" applyBorder="1" applyAlignment="1">
      <alignment horizontal="left"/>
    </xf>
    <xf numFmtId="2" fontId="0" fillId="3" borderId="19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2" fontId="0" fillId="2" borderId="34" xfId="0" applyNumberFormat="1" applyFill="1" applyBorder="1" applyAlignment="1">
      <alignment horizontal="center"/>
    </xf>
    <xf numFmtId="2" fontId="7" fillId="2" borderId="3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3" borderId="36" xfId="0" applyFill="1" applyBorder="1" applyAlignment="1">
      <alignment horizontal="center"/>
    </xf>
    <xf numFmtId="2" fontId="0" fillId="3" borderId="37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7" fillId="3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  <xf numFmtId="0" fontId="0" fillId="3" borderId="18" xfId="0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2" fontId="7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13" fillId="3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" borderId="14" xfId="0" applyFill="1" applyBorder="1" applyAlignment="1">
      <alignment/>
    </xf>
    <xf numFmtId="0" fontId="15" fillId="0" borderId="20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2" fontId="7" fillId="0" borderId="19" xfId="0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44" xfId="0" applyFill="1" applyBorder="1" applyAlignment="1">
      <alignment/>
    </xf>
    <xf numFmtId="2" fontId="7" fillId="2" borderId="44" xfId="0" applyNumberFormat="1" applyFont="1" applyFill="1" applyBorder="1" applyAlignment="1">
      <alignment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3" borderId="4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1" fontId="0" fillId="4" borderId="46" xfId="0" applyNumberFormat="1" applyFill="1" applyBorder="1" applyAlignment="1">
      <alignment/>
    </xf>
    <xf numFmtId="2" fontId="0" fillId="4" borderId="46" xfId="0" applyNumberFormat="1" applyFill="1" applyBorder="1" applyAlignment="1">
      <alignment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0" fontId="7" fillId="5" borderId="48" xfId="0" applyFont="1" applyFill="1" applyBorder="1" applyAlignment="1">
      <alignment/>
    </xf>
    <xf numFmtId="0" fontId="7" fillId="5" borderId="49" xfId="0" applyFont="1" applyFill="1" applyBorder="1" applyAlignment="1">
      <alignment/>
    </xf>
    <xf numFmtId="2" fontId="7" fillId="5" borderId="49" xfId="0" applyNumberFormat="1" applyFont="1" applyFill="1" applyBorder="1" applyAlignment="1">
      <alignment/>
    </xf>
    <xf numFmtId="0" fontId="7" fillId="5" borderId="50" xfId="0" applyFont="1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2" fontId="0" fillId="6" borderId="52" xfId="0" applyNumberFormat="1" applyFill="1" applyBorder="1" applyAlignment="1">
      <alignment/>
    </xf>
    <xf numFmtId="1" fontId="0" fillId="6" borderId="53" xfId="0" applyNumberForma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55" xfId="0" applyFill="1" applyBorder="1" applyAlignment="1">
      <alignment/>
    </xf>
    <xf numFmtId="2" fontId="0" fillId="7" borderId="55" xfId="0" applyNumberFormat="1" applyFill="1" applyBorder="1" applyAlignment="1">
      <alignment/>
    </xf>
    <xf numFmtId="1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/>
    </xf>
    <xf numFmtId="0" fontId="20" fillId="2" borderId="40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0" fillId="6" borderId="52" xfId="0" applyNumberFormat="1" applyFill="1" applyBorder="1" applyAlignment="1">
      <alignment/>
    </xf>
    <xf numFmtId="1" fontId="0" fillId="7" borderId="56" xfId="0" applyNumberForma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4" borderId="45" xfId="0" applyNumberFormat="1" applyFill="1" applyBorder="1" applyAlignment="1">
      <alignment horizontal="center"/>
    </xf>
    <xf numFmtId="1" fontId="0" fillId="4" borderId="46" xfId="0" applyNumberFormat="1" applyFill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0" fillId="0" borderId="62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59" xfId="0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Normal="85" zoomScaleSheetLayoutView="100" workbookViewId="0" topLeftCell="A10">
      <selection activeCell="C49" sqref="C49"/>
    </sheetView>
  </sheetViews>
  <sheetFormatPr defaultColWidth="9.140625" defaultRowHeight="12.75"/>
  <cols>
    <col min="1" max="2" width="9.140625" style="5" customWidth="1"/>
    <col min="3" max="3" width="28.57421875" style="5" customWidth="1"/>
    <col min="4" max="4" width="13.57421875" style="5" customWidth="1"/>
    <col min="5" max="6" width="9.140625" style="5" customWidth="1"/>
    <col min="7" max="7" width="15.00390625" style="5" bestFit="1" customWidth="1"/>
    <col min="8" max="8" width="9.140625" style="5" customWidth="1"/>
    <col min="9" max="9" width="14.00390625" style="5" bestFit="1" customWidth="1"/>
    <col min="10" max="10" width="9.140625" style="5" customWidth="1"/>
    <col min="11" max="11" width="11.00390625" style="5" bestFit="1" customWidth="1"/>
    <col min="12" max="16384" width="9.140625" style="5" customWidth="1"/>
  </cols>
  <sheetData>
    <row r="1" spans="1:11" ht="25.5" thickBot="1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4"/>
    </row>
    <row r="2" ht="13.5" thickBot="1"/>
    <row r="3" spans="3:11" ht="16.5" thickBot="1">
      <c r="C3" s="6" t="s">
        <v>1</v>
      </c>
      <c r="D3" s="2"/>
      <c r="E3" s="4"/>
      <c r="F3" s="212" t="s">
        <v>2</v>
      </c>
      <c r="G3" s="237"/>
      <c r="H3" s="212" t="s">
        <v>3</v>
      </c>
      <c r="I3" s="237"/>
      <c r="J3" s="238" t="s">
        <v>4</v>
      </c>
      <c r="K3" s="237"/>
    </row>
    <row r="4" spans="3:11" ht="19.5">
      <c r="C4" s="239" t="s">
        <v>5</v>
      </c>
      <c r="D4" s="240"/>
      <c r="E4" s="7"/>
      <c r="F4" s="241">
        <v>35</v>
      </c>
      <c r="G4" s="242"/>
      <c r="H4" s="243">
        <v>34</v>
      </c>
      <c r="I4" s="244"/>
      <c r="J4" s="243">
        <f>SUM(F4:I4)</f>
        <v>69</v>
      </c>
      <c r="K4" s="245"/>
    </row>
    <row r="5" spans="3:11" ht="19.5">
      <c r="C5" s="230" t="s">
        <v>6</v>
      </c>
      <c r="D5" s="231"/>
      <c r="E5" s="7"/>
      <c r="F5" s="232">
        <v>1</v>
      </c>
      <c r="G5" s="233"/>
      <c r="H5" s="234">
        <v>2</v>
      </c>
      <c r="I5" s="235"/>
      <c r="J5" s="234">
        <f>SUM(F5:I5)</f>
        <v>3</v>
      </c>
      <c r="K5" s="236"/>
    </row>
    <row r="6" spans="3:11" ht="20.25" thickBot="1">
      <c r="C6" s="223" t="s">
        <v>7</v>
      </c>
      <c r="D6" s="224"/>
      <c r="E6" s="7"/>
      <c r="F6" s="225">
        <v>2</v>
      </c>
      <c r="G6" s="226"/>
      <c r="H6" s="227">
        <v>0</v>
      </c>
      <c r="I6" s="228"/>
      <c r="J6" s="227">
        <f>SUM(F6:I6)</f>
        <v>2</v>
      </c>
      <c r="K6" s="229"/>
    </row>
    <row r="7" spans="3:11" ht="16.5" thickBot="1">
      <c r="C7" s="218" t="s">
        <v>8</v>
      </c>
      <c r="D7" s="219"/>
      <c r="E7" s="11"/>
      <c r="F7" s="220">
        <f>SUM(F4:G6)</f>
        <v>38</v>
      </c>
      <c r="G7" s="221"/>
      <c r="H7" s="220">
        <v>36</v>
      </c>
      <c r="I7" s="221"/>
      <c r="J7" s="221">
        <f>SUM(F7:I7)</f>
        <v>74</v>
      </c>
      <c r="K7" s="222"/>
    </row>
    <row r="8" ht="13.5" thickBot="1"/>
    <row r="9" spans="1:11" ht="16.5" thickBot="1">
      <c r="A9" s="12"/>
      <c r="B9" s="12"/>
      <c r="F9" s="212" t="s">
        <v>2</v>
      </c>
      <c r="G9" s="213"/>
      <c r="H9" s="212" t="s">
        <v>3</v>
      </c>
      <c r="I9" s="213"/>
      <c r="J9" s="214" t="s">
        <v>9</v>
      </c>
      <c r="K9" s="215"/>
    </row>
    <row r="10" spans="1:11" ht="16.5" thickBot="1">
      <c r="A10" s="216" t="s">
        <v>10</v>
      </c>
      <c r="B10" s="217"/>
      <c r="C10" s="217"/>
      <c r="D10" s="217"/>
      <c r="E10" s="217"/>
      <c r="F10" s="13"/>
      <c r="G10" s="14"/>
      <c r="H10" s="15"/>
      <c r="I10" s="16"/>
      <c r="J10" s="17"/>
      <c r="K10" s="18"/>
    </row>
    <row r="11" spans="1:11" ht="15.75">
      <c r="A11" s="19" t="s">
        <v>11</v>
      </c>
      <c r="B11" s="20" t="s">
        <v>12</v>
      </c>
      <c r="C11" s="21" t="s">
        <v>13</v>
      </c>
      <c r="D11" s="22"/>
      <c r="E11" s="8"/>
      <c r="F11" s="23">
        <f>G11*35</f>
        <v>140</v>
      </c>
      <c r="G11" s="24">
        <v>4</v>
      </c>
      <c r="H11" s="23">
        <f>I11*34</f>
        <v>136</v>
      </c>
      <c r="I11" s="25">
        <v>4</v>
      </c>
      <c r="J11" s="210">
        <f>SUM(F11,H11)</f>
        <v>276</v>
      </c>
      <c r="K11" s="211"/>
    </row>
    <row r="12" spans="1:11" ht="15.75">
      <c r="A12" s="26" t="s">
        <v>14</v>
      </c>
      <c r="B12" s="27" t="s">
        <v>12</v>
      </c>
      <c r="C12" s="28" t="s">
        <v>15</v>
      </c>
      <c r="D12" s="29"/>
      <c r="E12" s="9"/>
      <c r="F12" s="23">
        <f>G12*35</f>
        <v>105</v>
      </c>
      <c r="G12" s="24">
        <v>3</v>
      </c>
      <c r="H12" s="23">
        <f>I12*34</f>
        <v>101</v>
      </c>
      <c r="I12" s="25">
        <f>101/34</f>
        <v>2.9705882352941178</v>
      </c>
      <c r="J12" s="200">
        <f>SUM(F12,H12)</f>
        <v>206</v>
      </c>
      <c r="K12" s="201"/>
    </row>
    <row r="13" spans="1:11" ht="15.75">
      <c r="A13" s="26" t="s">
        <v>72</v>
      </c>
      <c r="B13" s="27" t="s">
        <v>12</v>
      </c>
      <c r="C13" s="28" t="s">
        <v>17</v>
      </c>
      <c r="D13" s="29"/>
      <c r="E13" s="9"/>
      <c r="F13" s="23">
        <f aca="true" t="shared" si="0" ref="F13:F20">G13*35</f>
        <v>140</v>
      </c>
      <c r="G13" s="24">
        <v>4</v>
      </c>
      <c r="H13" s="23">
        <f>I13*34</f>
        <v>136</v>
      </c>
      <c r="I13" s="25">
        <v>4</v>
      </c>
      <c r="J13" s="200">
        <f aca="true" t="shared" si="1" ref="J13:J21">SUM(F13,H13)</f>
        <v>276</v>
      </c>
      <c r="K13" s="201"/>
    </row>
    <row r="14" spans="1:11" ht="15.75">
      <c r="A14" s="26" t="s">
        <v>18</v>
      </c>
      <c r="B14" s="27" t="s">
        <v>12</v>
      </c>
      <c r="C14" s="28" t="s">
        <v>19</v>
      </c>
      <c r="D14" s="29"/>
      <c r="E14" s="9"/>
      <c r="F14" s="23">
        <v>0</v>
      </c>
      <c r="G14" s="24"/>
      <c r="H14" s="23">
        <v>30</v>
      </c>
      <c r="I14" s="25">
        <f>+H14/H4</f>
        <v>0.8823529411764706</v>
      </c>
      <c r="J14" s="200">
        <f t="shared" si="1"/>
        <v>30</v>
      </c>
      <c r="K14" s="201"/>
    </row>
    <row r="15" spans="1:11" ht="15.75">
      <c r="A15" s="26" t="s">
        <v>20</v>
      </c>
      <c r="B15" s="27" t="s">
        <v>12</v>
      </c>
      <c r="C15" s="28" t="s">
        <v>21</v>
      </c>
      <c r="D15" s="29"/>
      <c r="E15" s="9"/>
      <c r="F15" s="23">
        <f t="shared" si="0"/>
        <v>40</v>
      </c>
      <c r="G15" s="24">
        <f>40/35</f>
        <v>1.1428571428571428</v>
      </c>
      <c r="H15" s="23"/>
      <c r="I15" s="25"/>
      <c r="J15" s="200">
        <f t="shared" si="1"/>
        <v>40</v>
      </c>
      <c r="K15" s="201"/>
    </row>
    <row r="16" spans="1:11" ht="15.75">
      <c r="A16" s="26" t="s">
        <v>22</v>
      </c>
      <c r="B16" s="27" t="s">
        <v>12</v>
      </c>
      <c r="C16" s="28" t="s">
        <v>23</v>
      </c>
      <c r="D16" s="29"/>
      <c r="E16" s="9"/>
      <c r="F16" s="23">
        <f t="shared" si="0"/>
        <v>40</v>
      </c>
      <c r="G16" s="24">
        <f>40/35</f>
        <v>1.1428571428571428</v>
      </c>
      <c r="H16" s="23"/>
      <c r="I16" s="25"/>
      <c r="J16" s="200">
        <f t="shared" si="1"/>
        <v>40</v>
      </c>
      <c r="K16" s="201"/>
    </row>
    <row r="17" spans="1:11" ht="15.75">
      <c r="A17" s="26" t="s">
        <v>24</v>
      </c>
      <c r="B17" s="27" t="s">
        <v>25</v>
      </c>
      <c r="C17" s="28" t="s">
        <v>26</v>
      </c>
      <c r="D17" s="29"/>
      <c r="E17" s="9"/>
      <c r="F17" s="23"/>
      <c r="G17" s="24"/>
      <c r="H17" s="23">
        <v>68</v>
      </c>
      <c r="I17" s="30">
        <f>+H17/H4</f>
        <v>2</v>
      </c>
      <c r="J17" s="200">
        <f>SUM(F17,H17)</f>
        <v>68</v>
      </c>
      <c r="K17" s="201"/>
    </row>
    <row r="18" spans="1:11" ht="15.75">
      <c r="A18" s="26" t="s">
        <v>27</v>
      </c>
      <c r="B18" s="27" t="s">
        <v>12</v>
      </c>
      <c r="C18" s="31" t="s">
        <v>28</v>
      </c>
      <c r="D18" s="29"/>
      <c r="E18" s="9"/>
      <c r="F18" s="23">
        <f t="shared" si="0"/>
        <v>60</v>
      </c>
      <c r="G18" s="24">
        <f>60/35</f>
        <v>1.7142857142857142</v>
      </c>
      <c r="H18" s="23"/>
      <c r="I18" s="25"/>
      <c r="J18" s="200">
        <f t="shared" si="1"/>
        <v>60</v>
      </c>
      <c r="K18" s="201"/>
    </row>
    <row r="19" spans="1:11" ht="15.75">
      <c r="A19" s="26" t="s">
        <v>29</v>
      </c>
      <c r="B19" s="27" t="s">
        <v>12</v>
      </c>
      <c r="C19" s="31" t="s">
        <v>30</v>
      </c>
      <c r="D19" s="29"/>
      <c r="E19" s="9"/>
      <c r="F19" s="23">
        <f t="shared" si="0"/>
        <v>60</v>
      </c>
      <c r="G19" s="24">
        <f>60/35</f>
        <v>1.7142857142857142</v>
      </c>
      <c r="H19" s="23"/>
      <c r="I19" s="25"/>
      <c r="J19" s="200">
        <f t="shared" si="1"/>
        <v>60</v>
      </c>
      <c r="K19" s="201"/>
    </row>
    <row r="20" spans="1:11" ht="15.75">
      <c r="A20" s="26" t="s">
        <v>31</v>
      </c>
      <c r="B20" s="27" t="s">
        <v>12</v>
      </c>
      <c r="C20" s="28" t="s">
        <v>32</v>
      </c>
      <c r="D20" s="29"/>
      <c r="E20" s="9"/>
      <c r="F20" s="23">
        <f t="shared" si="0"/>
        <v>105</v>
      </c>
      <c r="G20" s="24">
        <v>3</v>
      </c>
      <c r="H20" s="23">
        <f>I20*34</f>
        <v>85</v>
      </c>
      <c r="I20" s="25">
        <v>2.5</v>
      </c>
      <c r="J20" s="202">
        <f t="shared" si="1"/>
        <v>190</v>
      </c>
      <c r="K20" s="203"/>
    </row>
    <row r="21" spans="1:11" ht="16.5" thickBot="1">
      <c r="A21" s="32" t="s">
        <v>16</v>
      </c>
      <c r="B21" s="33" t="s">
        <v>12</v>
      </c>
      <c r="C21" s="34" t="s">
        <v>33</v>
      </c>
      <c r="D21" s="35"/>
      <c r="E21" s="10"/>
      <c r="F21" s="36">
        <f>G21*35</f>
        <v>70</v>
      </c>
      <c r="G21" s="37">
        <v>2</v>
      </c>
      <c r="H21" s="36">
        <f>+I21*34</f>
        <v>68</v>
      </c>
      <c r="I21" s="38">
        <v>2</v>
      </c>
      <c r="J21" s="204">
        <f t="shared" si="1"/>
        <v>138</v>
      </c>
      <c r="K21" s="205"/>
    </row>
    <row r="22" spans="1:13" ht="16.5" thickBot="1">
      <c r="A22" s="206" t="s">
        <v>34</v>
      </c>
      <c r="B22" s="207"/>
      <c r="C22" s="207"/>
      <c r="D22" s="39"/>
      <c r="E22" s="39"/>
      <c r="F22" s="40">
        <f>SUM(F11:F21)</f>
        <v>760</v>
      </c>
      <c r="G22" s="41">
        <f>SUM(G11:G21)</f>
        <v>21.71428571428571</v>
      </c>
      <c r="H22" s="40">
        <f>SUM(H11:H21)</f>
        <v>624</v>
      </c>
      <c r="I22" s="41">
        <f>SUM(I11:I21)</f>
        <v>18.352941176470587</v>
      </c>
      <c r="J22" s="208">
        <f>+F22+H22</f>
        <v>1384</v>
      </c>
      <c r="K22" s="209"/>
      <c r="M22" s="151"/>
    </row>
    <row r="23" spans="1:11" ht="16.5" thickBot="1">
      <c r="A23" s="170" t="s">
        <v>35</v>
      </c>
      <c r="B23" s="171"/>
      <c r="C23" s="171"/>
      <c r="D23" s="171"/>
      <c r="E23" s="171"/>
      <c r="F23" s="171"/>
      <c r="G23" s="42"/>
      <c r="H23" s="42"/>
      <c r="I23" s="42"/>
      <c r="J23" s="42"/>
      <c r="K23" s="42"/>
    </row>
    <row r="24" spans="1:11" ht="15.75">
      <c r="A24" s="194" t="s">
        <v>36</v>
      </c>
      <c r="B24" s="162" t="s">
        <v>12</v>
      </c>
      <c r="C24" s="197" t="s">
        <v>37</v>
      </c>
      <c r="D24" s="45" t="s">
        <v>38</v>
      </c>
      <c r="E24" s="46"/>
      <c r="F24" s="47"/>
      <c r="G24" s="48"/>
      <c r="H24" s="47"/>
      <c r="I24" s="49">
        <f>+H24/34</f>
        <v>0</v>
      </c>
      <c r="J24" s="186">
        <f>SUM(F30,H30)</f>
        <v>272</v>
      </c>
      <c r="K24" s="187"/>
    </row>
    <row r="25" spans="1:11" ht="15.75">
      <c r="A25" s="195"/>
      <c r="B25" s="196"/>
      <c r="C25" s="198"/>
      <c r="D25" s="52" t="s">
        <v>39</v>
      </c>
      <c r="E25" s="53"/>
      <c r="F25" s="54"/>
      <c r="G25" s="55"/>
      <c r="H25" s="56">
        <v>85</v>
      </c>
      <c r="I25" s="57">
        <f>+H25/34</f>
        <v>2.5</v>
      </c>
      <c r="J25" s="188"/>
      <c r="K25" s="189"/>
    </row>
    <row r="26" spans="1:11" ht="15.75">
      <c r="A26" s="195"/>
      <c r="B26" s="196"/>
      <c r="C26" s="198"/>
      <c r="D26" s="52" t="s">
        <v>40</v>
      </c>
      <c r="E26" s="53"/>
      <c r="F26" s="54">
        <f>G26*35</f>
        <v>35</v>
      </c>
      <c r="G26" s="58">
        <v>1</v>
      </c>
      <c r="H26" s="59"/>
      <c r="I26" s="60"/>
      <c r="J26" s="188"/>
      <c r="K26" s="189"/>
    </row>
    <row r="27" spans="1:11" ht="15.75">
      <c r="A27" s="195"/>
      <c r="B27" s="196"/>
      <c r="C27" s="198"/>
      <c r="D27" s="52" t="s">
        <v>41</v>
      </c>
      <c r="E27" s="53"/>
      <c r="F27" s="56">
        <v>48</v>
      </c>
      <c r="G27" s="57">
        <f>+F27/35</f>
        <v>1.3714285714285714</v>
      </c>
      <c r="H27" s="59"/>
      <c r="I27" s="60"/>
      <c r="J27" s="188"/>
      <c r="K27" s="189"/>
    </row>
    <row r="28" spans="1:11" ht="15.75">
      <c r="A28" s="195"/>
      <c r="B28" s="196"/>
      <c r="C28" s="198"/>
      <c r="D28" s="52" t="s">
        <v>42</v>
      </c>
      <c r="E28" s="53"/>
      <c r="F28" s="54"/>
      <c r="G28" s="58"/>
      <c r="H28" s="59"/>
      <c r="I28" s="60"/>
      <c r="J28" s="188"/>
      <c r="K28" s="189"/>
    </row>
    <row r="29" spans="1:11" ht="13.5" thickBot="1">
      <c r="A29" s="195"/>
      <c r="B29" s="196"/>
      <c r="C29" s="198"/>
      <c r="D29" s="61" t="s">
        <v>43</v>
      </c>
      <c r="E29" s="61"/>
      <c r="F29" s="62">
        <v>70</v>
      </c>
      <c r="G29" s="63">
        <f>+F29/35</f>
        <v>2</v>
      </c>
      <c r="H29" s="62">
        <v>34</v>
      </c>
      <c r="I29" s="63">
        <f>+H29/34</f>
        <v>1</v>
      </c>
      <c r="J29" s="190"/>
      <c r="K29" s="191"/>
    </row>
    <row r="30" spans="1:11" ht="16.5" thickBot="1">
      <c r="A30" s="161"/>
      <c r="B30" s="163"/>
      <c r="C30" s="199"/>
      <c r="D30" s="66"/>
      <c r="E30" s="67"/>
      <c r="F30" s="68">
        <f>SUM(F24:F29)</f>
        <v>153</v>
      </c>
      <c r="G30" s="69">
        <f>SUM(G24:G29)</f>
        <v>4.371428571428572</v>
      </c>
      <c r="H30" s="66">
        <f>SUM(H24:H29)</f>
        <v>119</v>
      </c>
      <c r="I30" s="70">
        <f>SUM(I24:I29)</f>
        <v>3.5</v>
      </c>
      <c r="J30" s="192">
        <f>+F30+H30</f>
        <v>272</v>
      </c>
      <c r="K30" s="193"/>
    </row>
    <row r="31" spans="1:11" ht="15.75">
      <c r="A31" s="194" t="s">
        <v>44</v>
      </c>
      <c r="B31" s="196" t="s">
        <v>12</v>
      </c>
      <c r="C31" s="197" t="s">
        <v>71</v>
      </c>
      <c r="D31" s="45" t="s">
        <v>45</v>
      </c>
      <c r="E31" s="46"/>
      <c r="F31" s="71">
        <v>100</v>
      </c>
      <c r="G31" s="72">
        <f>F31/35</f>
        <v>2.857142857142857</v>
      </c>
      <c r="H31" s="73"/>
      <c r="I31" s="72"/>
      <c r="J31" s="164">
        <f>SUM(F31:F36,H31:H36)</f>
        <v>314</v>
      </c>
      <c r="K31" s="165"/>
    </row>
    <row r="32" spans="1:11" ht="15.75">
      <c r="A32" s="195"/>
      <c r="B32" s="196"/>
      <c r="C32" s="198"/>
      <c r="D32" s="52" t="s">
        <v>46</v>
      </c>
      <c r="E32" s="53"/>
      <c r="F32" s="74">
        <v>5</v>
      </c>
      <c r="G32" s="75">
        <f>+F32/F4</f>
        <v>0.14285714285714285</v>
      </c>
      <c r="H32" s="26"/>
      <c r="I32" s="76"/>
      <c r="J32" s="166"/>
      <c r="K32" s="167"/>
    </row>
    <row r="33" spans="1:11" ht="15.75">
      <c r="A33" s="195"/>
      <c r="B33" s="196"/>
      <c r="C33" s="198"/>
      <c r="D33" s="52" t="s">
        <v>70</v>
      </c>
      <c r="E33" s="53"/>
      <c r="F33" s="77">
        <v>52</v>
      </c>
      <c r="G33" s="78">
        <f>+F33/F4</f>
        <v>1.4857142857142858</v>
      </c>
      <c r="H33" s="79">
        <v>81</v>
      </c>
      <c r="I33" s="76">
        <f>H33/34</f>
        <v>2.3823529411764706</v>
      </c>
      <c r="J33" s="166"/>
      <c r="K33" s="167"/>
    </row>
    <row r="34" spans="1:11" ht="15.75">
      <c r="A34" s="195"/>
      <c r="B34" s="196"/>
      <c r="C34" s="198"/>
      <c r="D34" s="52" t="s">
        <v>47</v>
      </c>
      <c r="E34" s="53"/>
      <c r="F34" s="79"/>
      <c r="G34" s="80"/>
      <c r="H34" s="81">
        <v>10</v>
      </c>
      <c r="I34" s="82">
        <f>H34/34</f>
        <v>0.29411764705882354</v>
      </c>
      <c r="J34" s="166"/>
      <c r="K34" s="167"/>
    </row>
    <row r="35" spans="1:11" ht="15.75">
      <c r="A35" s="195"/>
      <c r="B35" s="196"/>
      <c r="C35" s="198"/>
      <c r="D35" s="52" t="s">
        <v>48</v>
      </c>
      <c r="E35" s="53"/>
      <c r="F35" s="26"/>
      <c r="G35" s="83"/>
      <c r="H35" s="77">
        <v>51</v>
      </c>
      <c r="I35" s="76">
        <f>H35/34</f>
        <v>1.5</v>
      </c>
      <c r="J35" s="166"/>
      <c r="K35" s="167"/>
    </row>
    <row r="36" spans="1:12" ht="13.5" thickBot="1">
      <c r="A36" s="195"/>
      <c r="B36" s="196"/>
      <c r="C36" s="198"/>
      <c r="D36" s="61" t="s">
        <v>49</v>
      </c>
      <c r="E36" s="61"/>
      <c r="F36" s="32"/>
      <c r="G36" s="84"/>
      <c r="H36" s="85">
        <v>15</v>
      </c>
      <c r="I36" s="82">
        <f>H36/34</f>
        <v>0.4411764705882353</v>
      </c>
      <c r="J36" s="168"/>
      <c r="K36" s="169"/>
      <c r="L36" s="86"/>
    </row>
    <row r="37" spans="1:11" ht="20.25" thickBot="1">
      <c r="A37" s="50"/>
      <c r="B37" s="51"/>
      <c r="C37" s="87"/>
      <c r="D37" s="88"/>
      <c r="E37" s="88"/>
      <c r="F37" s="88">
        <f>SUM(F31:F36)</f>
        <v>157</v>
      </c>
      <c r="G37" s="89">
        <f>+F37/35</f>
        <v>4.485714285714286</v>
      </c>
      <c r="H37" s="88">
        <f>SUM(H31:H36)</f>
        <v>157</v>
      </c>
      <c r="I37" s="89">
        <f aca="true" t="shared" si="2" ref="I37:I46">+H37/34</f>
        <v>4.617647058823529</v>
      </c>
      <c r="J37" s="175">
        <f>+F37+H37</f>
        <v>314</v>
      </c>
      <c r="K37" s="176"/>
    </row>
    <row r="38" spans="1:11" ht="20.25" thickBot="1">
      <c r="A38" s="43" t="s">
        <v>50</v>
      </c>
      <c r="B38" s="44" t="s">
        <v>25</v>
      </c>
      <c r="C38" s="90" t="s">
        <v>51</v>
      </c>
      <c r="D38" s="47" t="s">
        <v>52</v>
      </c>
      <c r="E38" s="91"/>
      <c r="F38" s="19">
        <v>35</v>
      </c>
      <c r="G38" s="92">
        <f>+F38/F4</f>
        <v>1</v>
      </c>
      <c r="H38" s="93"/>
      <c r="I38" s="94">
        <f t="shared" si="2"/>
        <v>0</v>
      </c>
      <c r="J38" s="177"/>
      <c r="K38" s="178"/>
    </row>
    <row r="39" spans="1:11" ht="20.25" thickBot="1">
      <c r="A39" s="50"/>
      <c r="B39" s="51"/>
      <c r="C39" s="87"/>
      <c r="D39" s="54" t="s">
        <v>53</v>
      </c>
      <c r="E39" s="97"/>
      <c r="F39" s="98">
        <v>6</v>
      </c>
      <c r="G39" s="76">
        <f>+F39/F4</f>
        <v>0.17142857142857143</v>
      </c>
      <c r="H39" s="98"/>
      <c r="I39" s="94">
        <f t="shared" si="2"/>
        <v>0</v>
      </c>
      <c r="J39" s="179"/>
      <c r="K39" s="180"/>
    </row>
    <row r="40" spans="1:11" ht="20.25" thickBot="1">
      <c r="A40" s="50"/>
      <c r="B40" s="51"/>
      <c r="C40" s="87"/>
      <c r="D40" s="54" t="s">
        <v>54</v>
      </c>
      <c r="E40" s="97"/>
      <c r="F40" s="26"/>
      <c r="G40" s="76"/>
      <c r="H40" s="101">
        <v>40</v>
      </c>
      <c r="I40" s="94">
        <f t="shared" si="2"/>
        <v>1.1764705882352942</v>
      </c>
      <c r="J40" s="179">
        <f>+F44+H44</f>
        <v>136</v>
      </c>
      <c r="K40" s="180"/>
    </row>
    <row r="41" spans="1:12" ht="20.25" thickBot="1">
      <c r="A41" s="50"/>
      <c r="B41" s="51"/>
      <c r="C41" s="87"/>
      <c r="D41" s="54" t="s">
        <v>55</v>
      </c>
      <c r="E41" s="97"/>
      <c r="F41" s="26"/>
      <c r="G41" s="76"/>
      <c r="H41" s="102">
        <v>12</v>
      </c>
      <c r="I41" s="94">
        <f t="shared" si="2"/>
        <v>0.35294117647058826</v>
      </c>
      <c r="J41" s="99"/>
      <c r="K41" s="100"/>
      <c r="L41" s="86"/>
    </row>
    <row r="42" spans="1:11" ht="20.25" thickBot="1">
      <c r="A42" s="50"/>
      <c r="B42" s="51"/>
      <c r="C42" s="87"/>
      <c r="D42" s="54" t="s">
        <v>56</v>
      </c>
      <c r="E42" s="97"/>
      <c r="F42" s="26"/>
      <c r="G42" s="76"/>
      <c r="H42" s="101">
        <v>34</v>
      </c>
      <c r="I42" s="94">
        <f t="shared" si="2"/>
        <v>1</v>
      </c>
      <c r="J42" s="99"/>
      <c r="K42" s="100"/>
    </row>
    <row r="43" spans="1:12" ht="20.25" thickBot="1">
      <c r="A43" s="50"/>
      <c r="B43" s="51"/>
      <c r="C43" s="87"/>
      <c r="D43" s="103" t="s">
        <v>57</v>
      </c>
      <c r="E43" s="104"/>
      <c r="F43" s="32"/>
      <c r="G43" s="105"/>
      <c r="H43" s="106">
        <v>9</v>
      </c>
      <c r="I43" s="94">
        <f t="shared" si="2"/>
        <v>0.2647058823529412</v>
      </c>
      <c r="J43" s="107"/>
      <c r="K43" s="108"/>
      <c r="L43" s="86"/>
    </row>
    <row r="44" spans="1:11" ht="20.25" thickBot="1">
      <c r="A44" s="64"/>
      <c r="B44" s="65"/>
      <c r="C44" s="109"/>
      <c r="D44" s="88"/>
      <c r="E44" s="110"/>
      <c r="F44" s="111">
        <f>SUM(F38:F43)</f>
        <v>41</v>
      </c>
      <c r="G44" s="112">
        <f>+F44/35</f>
        <v>1.1714285714285715</v>
      </c>
      <c r="H44" s="111">
        <f>SUM(H38:H43)</f>
        <v>95</v>
      </c>
      <c r="I44" s="112">
        <f t="shared" si="2"/>
        <v>2.7941176470588234</v>
      </c>
      <c r="J44" s="113">
        <v>136</v>
      </c>
      <c r="K44" s="114"/>
    </row>
    <row r="45" spans="1:11" ht="20.25" thickBot="1">
      <c r="A45" s="43" t="s">
        <v>75</v>
      </c>
      <c r="B45" s="44" t="s">
        <v>25</v>
      </c>
      <c r="C45" s="90"/>
      <c r="D45" s="47" t="s">
        <v>76</v>
      </c>
      <c r="E45" s="91"/>
      <c r="F45" s="19"/>
      <c r="G45" s="92"/>
      <c r="H45" s="115">
        <v>35</v>
      </c>
      <c r="I45" s="116">
        <f t="shared" si="2"/>
        <v>1.0294117647058822</v>
      </c>
      <c r="J45" s="95">
        <f>+F48+H48</f>
        <v>102</v>
      </c>
      <c r="K45" s="96"/>
    </row>
    <row r="46" spans="1:11" ht="19.5">
      <c r="A46" s="50"/>
      <c r="B46" s="51"/>
      <c r="C46" s="87"/>
      <c r="D46" s="54" t="s">
        <v>77</v>
      </c>
      <c r="E46" s="97"/>
      <c r="F46" s="26"/>
      <c r="G46" s="76"/>
      <c r="H46" s="79">
        <v>45</v>
      </c>
      <c r="I46" s="116">
        <f t="shared" si="2"/>
        <v>1.3235294117647058</v>
      </c>
      <c r="J46" s="117"/>
      <c r="K46" s="100"/>
    </row>
    <row r="47" spans="1:11" ht="20.25" thickBot="1">
      <c r="A47" s="50"/>
      <c r="B47" s="51"/>
      <c r="C47" s="87" t="s">
        <v>79</v>
      </c>
      <c r="D47" s="54" t="s">
        <v>78</v>
      </c>
      <c r="E47" s="97"/>
      <c r="F47" s="119"/>
      <c r="G47" s="105"/>
      <c r="H47" s="120">
        <v>22</v>
      </c>
      <c r="I47" s="118">
        <f>+H47/H4</f>
        <v>0.6470588235294118</v>
      </c>
      <c r="K47" s="100"/>
    </row>
    <row r="48" spans="1:11" ht="20.25" thickBot="1">
      <c r="A48" s="64"/>
      <c r="B48" s="65"/>
      <c r="C48" s="109"/>
      <c r="D48" s="88"/>
      <c r="E48" s="110"/>
      <c r="F48" s="111"/>
      <c r="G48" s="112">
        <f>F39/33</f>
        <v>0.18181818181818182</v>
      </c>
      <c r="H48" s="111">
        <f>SUM(H45:H47)</f>
        <v>102</v>
      </c>
      <c r="I48" s="112">
        <f>SUM(I31:I36)</f>
        <v>4.617647058823529</v>
      </c>
      <c r="J48" s="113">
        <f>+F48+H48</f>
        <v>102</v>
      </c>
      <c r="K48" s="114"/>
    </row>
    <row r="49" spans="1:11" s="158" customFormat="1" ht="20.25" thickBot="1">
      <c r="A49" s="152" t="s">
        <v>58</v>
      </c>
      <c r="B49" s="153"/>
      <c r="C49" s="154"/>
      <c r="D49" s="155"/>
      <c r="E49" s="155"/>
      <c r="F49" s="155">
        <f>+F44+F37+F30</f>
        <v>351</v>
      </c>
      <c r="G49" s="155"/>
      <c r="H49" s="155">
        <f>+H48+H44+H37+H30</f>
        <v>473</v>
      </c>
      <c r="I49" s="155"/>
      <c r="J49" s="156">
        <f>+J48+J44+J37+J30</f>
        <v>824</v>
      </c>
      <c r="K49" s="157"/>
    </row>
    <row r="50" spans="1:11" ht="20.25" thickBot="1">
      <c r="A50" s="172" t="s">
        <v>59</v>
      </c>
      <c r="B50" s="172"/>
      <c r="C50" s="90" t="s">
        <v>73</v>
      </c>
      <c r="D50" s="19" t="s">
        <v>74</v>
      </c>
      <c r="E50" s="91"/>
      <c r="F50" s="19">
        <v>35</v>
      </c>
      <c r="G50" s="79">
        <f>+F50/35</f>
        <v>1</v>
      </c>
      <c r="H50" s="19"/>
      <c r="I50" s="79"/>
      <c r="J50" s="19"/>
      <c r="K50" s="91"/>
    </row>
    <row r="51" spans="1:14" s="124" customFormat="1" ht="13.5" thickBot="1">
      <c r="A51" s="121"/>
      <c r="B51" s="121"/>
      <c r="C51" s="122" t="s">
        <v>60</v>
      </c>
      <c r="D51" s="122"/>
      <c r="E51" s="122"/>
      <c r="F51" s="122">
        <f>SUM(F50:F50)</f>
        <v>35</v>
      </c>
      <c r="G51" s="122">
        <f>SUM(G50:G50)</f>
        <v>1</v>
      </c>
      <c r="H51" s="122">
        <f>SUM(H50:H50)</f>
        <v>0</v>
      </c>
      <c r="I51" s="123">
        <f>+H51/H4</f>
        <v>0</v>
      </c>
      <c r="J51" s="184">
        <f>+F51+H51</f>
        <v>35</v>
      </c>
      <c r="K51" s="185"/>
      <c r="L51" s="5"/>
      <c r="M51" s="5"/>
      <c r="N51" s="5"/>
    </row>
    <row r="52" spans="3:11" ht="15.75">
      <c r="C52" s="125"/>
      <c r="D52" s="126"/>
      <c r="E52" s="127"/>
      <c r="F52" s="127"/>
      <c r="G52" s="127"/>
      <c r="I52" s="86"/>
      <c r="J52" s="127"/>
      <c r="K52" s="128"/>
    </row>
    <row r="54" ht="12.75">
      <c r="C54" s="129"/>
    </row>
    <row r="55" spans="3:14" ht="13.5" thickBot="1">
      <c r="C55"/>
      <c r="D55" s="130"/>
      <c r="E55"/>
      <c r="F55"/>
      <c r="G55"/>
      <c r="H55"/>
      <c r="I55"/>
      <c r="J55"/>
      <c r="K55"/>
      <c r="L55"/>
      <c r="M55"/>
      <c r="N55"/>
    </row>
    <row r="56" spans="3:14" ht="15.75">
      <c r="C56"/>
      <c r="D56" s="131"/>
      <c r="E56" s="181" t="s">
        <v>61</v>
      </c>
      <c r="F56" s="182"/>
      <c r="G56" s="182"/>
      <c r="H56" s="183"/>
      <c r="I56" s="132" t="s">
        <v>62</v>
      </c>
      <c r="N56"/>
    </row>
    <row r="57" spans="3:14" ht="12.75">
      <c r="C57"/>
      <c r="D57" s="130"/>
      <c r="E57" s="173" t="s">
        <v>63</v>
      </c>
      <c r="F57" s="174"/>
      <c r="G57" s="173" t="s">
        <v>64</v>
      </c>
      <c r="H57" s="174"/>
      <c r="I57" s="134"/>
      <c r="N57"/>
    </row>
    <row r="58" spans="3:14" ht="12.75">
      <c r="C58"/>
      <c r="D58"/>
      <c r="E58" s="173" t="s">
        <v>65</v>
      </c>
      <c r="F58" s="174"/>
      <c r="G58" s="135" t="s">
        <v>65</v>
      </c>
      <c r="H58" s="133"/>
      <c r="I58" s="134"/>
      <c r="N58"/>
    </row>
    <row r="59" spans="3:14" ht="13.5" thickBot="1">
      <c r="C59"/>
      <c r="D59"/>
      <c r="E59" s="136" t="s">
        <v>66</v>
      </c>
      <c r="F59" s="137" t="s">
        <v>67</v>
      </c>
      <c r="G59" s="136" t="s">
        <v>66</v>
      </c>
      <c r="H59" s="137" t="s">
        <v>67</v>
      </c>
      <c r="I59" s="138"/>
      <c r="N59"/>
    </row>
    <row r="60" spans="3:14" ht="13.5" thickTop="1">
      <c r="C60" s="139"/>
      <c r="D60" s="140" t="s">
        <v>68</v>
      </c>
      <c r="E60" s="141">
        <v>760</v>
      </c>
      <c r="F60" s="142">
        <f>+E60/F4</f>
        <v>21.714285714285715</v>
      </c>
      <c r="G60" s="141">
        <v>624</v>
      </c>
      <c r="H60" s="142">
        <f>+G60/H4</f>
        <v>18.352941176470587</v>
      </c>
      <c r="I60" s="143">
        <f>+E60+G60</f>
        <v>1384</v>
      </c>
      <c r="J60" s="158"/>
      <c r="K60" s="158"/>
      <c r="L60" s="158"/>
      <c r="N60"/>
    </row>
    <row r="61" spans="3:14" ht="12.75">
      <c r="C61"/>
      <c r="D61" s="144" t="s">
        <v>69</v>
      </c>
      <c r="E61" s="159">
        <f>+F49+F51</f>
        <v>386</v>
      </c>
      <c r="F61" s="146">
        <f>+E61/F4</f>
        <v>11.028571428571428</v>
      </c>
      <c r="G61" s="145">
        <f>+H49</f>
        <v>473</v>
      </c>
      <c r="H61" s="146">
        <f>+G61/H4</f>
        <v>13.911764705882353</v>
      </c>
      <c r="I61" s="147">
        <f>+E61+G61</f>
        <v>859</v>
      </c>
      <c r="J61" s="158"/>
      <c r="K61" s="158"/>
      <c r="L61" s="158"/>
      <c r="N61"/>
    </row>
    <row r="62" spans="3:14" ht="13.5" thickBot="1">
      <c r="C62"/>
      <c r="D62" s="148" t="s">
        <v>62</v>
      </c>
      <c r="E62" s="149">
        <f>SUM(E60:E61)</f>
        <v>1146</v>
      </c>
      <c r="F62" s="150">
        <f>+E62/F4</f>
        <v>32.74285714285714</v>
      </c>
      <c r="G62" s="149">
        <f>SUM(G60:G61)</f>
        <v>1097</v>
      </c>
      <c r="H62" s="150">
        <f>+G62/H4</f>
        <v>32.26470588235294</v>
      </c>
      <c r="I62" s="160">
        <f>+I60+I61</f>
        <v>2243</v>
      </c>
      <c r="J62" s="158"/>
      <c r="K62" s="158"/>
      <c r="L62" s="158"/>
      <c r="N62"/>
    </row>
    <row r="63" ht="13.5" thickTop="1"/>
  </sheetData>
  <mergeCells count="56">
    <mergeCell ref="F3:G3"/>
    <mergeCell ref="H3:I3"/>
    <mergeCell ref="J3:K3"/>
    <mergeCell ref="C4:D4"/>
    <mergeCell ref="F4:G4"/>
    <mergeCell ref="H4:I4"/>
    <mergeCell ref="J4:K4"/>
    <mergeCell ref="C5:D5"/>
    <mergeCell ref="F5:G5"/>
    <mergeCell ref="H5:I5"/>
    <mergeCell ref="J5:K5"/>
    <mergeCell ref="C6:D6"/>
    <mergeCell ref="F6:G6"/>
    <mergeCell ref="H6:I6"/>
    <mergeCell ref="J6:K6"/>
    <mergeCell ref="C7:D7"/>
    <mergeCell ref="F7:G7"/>
    <mergeCell ref="H7:I7"/>
    <mergeCell ref="J7:K7"/>
    <mergeCell ref="F9:G9"/>
    <mergeCell ref="H9:I9"/>
    <mergeCell ref="J9:K9"/>
    <mergeCell ref="A10:E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A22:C22"/>
    <mergeCell ref="J22:K22"/>
    <mergeCell ref="A23:F23"/>
    <mergeCell ref="A24:A30"/>
    <mergeCell ref="B24:B30"/>
    <mergeCell ref="C24:C30"/>
    <mergeCell ref="J24:K29"/>
    <mergeCell ref="J30:K30"/>
    <mergeCell ref="A31:A36"/>
    <mergeCell ref="B31:B36"/>
    <mergeCell ref="C31:C36"/>
    <mergeCell ref="J31:K36"/>
    <mergeCell ref="A50:B50"/>
    <mergeCell ref="E57:F57"/>
    <mergeCell ref="E58:F58"/>
    <mergeCell ref="J37:K37"/>
    <mergeCell ref="J38:K38"/>
    <mergeCell ref="J39:K39"/>
    <mergeCell ref="J40:K40"/>
    <mergeCell ref="E56:H56"/>
    <mergeCell ref="G57:H57"/>
    <mergeCell ref="J51:K51"/>
  </mergeCells>
  <printOptions/>
  <pageMargins left="0.75" right="0.75" top="1" bottom="1" header="0" footer="0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Marčeta</dc:creator>
  <cp:keywords/>
  <dc:description/>
  <cp:lastModifiedBy>Bernarda</cp:lastModifiedBy>
  <cp:lastPrinted>2009-02-25T08:06:21Z</cp:lastPrinted>
  <dcterms:created xsi:type="dcterms:W3CDTF">2008-07-09T11:14:41Z</dcterms:created>
  <dcterms:modified xsi:type="dcterms:W3CDTF">2009-09-08T09:44:36Z</dcterms:modified>
  <cp:category/>
  <cp:version/>
  <cp:contentType/>
  <cp:contentStatus/>
</cp:coreProperties>
</file>